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defaultThemeVersion="153222"/>
  <mc:AlternateContent xmlns:mc="http://schemas.openxmlformats.org/markup-compatibility/2006">
    <mc:Choice Requires="x15">
      <x15ac:absPath xmlns:x15ac="http://schemas.microsoft.com/office/spreadsheetml/2010/11/ac" url="G:\Data\SALG\Marketing\Priser_og_Prislister\EXCEL regneark fra webside\"/>
    </mc:Choice>
  </mc:AlternateContent>
  <workbookProtection lockStructure="1" lockWindows="1"/>
  <bookViews>
    <workbookView showHorizontalScroll="0" showVerticalScroll="0" showSheetTabs="0" xWindow="0" yWindow="0" windowWidth="21570" windowHeight="10935"/>
  </bookViews>
  <sheets>
    <sheet name="Sheet1" sheetId="1" r:id="rId1"/>
    <sheet name="Sheet2" sheetId="2" r:id="rId2"/>
    <sheet name="Sheet3" sheetId="3" r:id="rId3"/>
  </sheets>
  <definedNames>
    <definedName name="damptabel">Sheet1!$N$55:$P$144</definedName>
    <definedName name="_xlnm.Print_Area" localSheetId="0">Sheet1!$A$1:$H$38</definedName>
  </definedNames>
  <calcPr calcId="152511"/>
</workbook>
</file>

<file path=xl/calcChain.xml><?xml version="1.0" encoding="utf-8"?>
<calcChain xmlns="http://schemas.openxmlformats.org/spreadsheetml/2006/main">
  <c r="G9" i="1" l="1"/>
  <c r="I9" i="1"/>
  <c r="G11" i="1"/>
  <c r="I11" i="1"/>
  <c r="G13" i="1"/>
  <c r="G15" i="1"/>
  <c r="G20" i="1"/>
  <c r="E22" i="1"/>
  <c r="G22" i="1"/>
  <c r="I22" i="1"/>
  <c r="E26" i="1"/>
  <c r="G26" i="1"/>
  <c r="E31" i="1"/>
  <c r="E28" i="1"/>
  <c r="G28" i="1"/>
  <c r="G31" i="1"/>
  <c r="E24" i="1"/>
  <c r="G24" i="1"/>
</calcChain>
</file>

<file path=xl/sharedStrings.xml><?xml version="1.0" encoding="utf-8"?>
<sst xmlns="http://schemas.openxmlformats.org/spreadsheetml/2006/main" count="57" uniqueCount="32">
  <si>
    <t>Specific Heat</t>
  </si>
  <si>
    <t>Mass Flow</t>
  </si>
  <si>
    <t>Capacity:</t>
  </si>
  <si>
    <t>Temperature, Outlet</t>
  </si>
  <si>
    <t>Medium - Cold Side</t>
  </si>
  <si>
    <t>BTU/(lb°F)</t>
  </si>
  <si>
    <t>lb/h</t>
  </si>
  <si>
    <t>BTU/h</t>
  </si>
  <si>
    <t>kJ/(kg°C)  =</t>
  </si>
  <si>
    <t>kg/h  =</t>
  </si>
  <si>
    <t>kW  =</t>
  </si>
  <si>
    <t>°C   =</t>
  </si>
  <si>
    <t>Temperature, Inlet</t>
  </si>
  <si>
    <t>°F</t>
  </si>
  <si>
    <t>Heat Balance Calculation Sheet  -  Part B</t>
  </si>
  <si>
    <t>Medium - Steam Side</t>
  </si>
  <si>
    <t>Evaporation Heat</t>
  </si>
  <si>
    <t>kJ/kg  =</t>
  </si>
  <si>
    <t>BTU/lb</t>
  </si>
  <si>
    <t>Steam Consumption</t>
  </si>
  <si>
    <t>For balancing temperatures, flows and capacities of the steam heating of liquid or gas.</t>
  </si>
  <si>
    <t>Database for vanddamp i tørmættet tilstand</t>
  </si>
  <si>
    <t>DAMPTRYK (BARA)</t>
  </si>
  <si>
    <t>TEMP. (°C)</t>
  </si>
  <si>
    <t>HEAT OF EVAPORATION</t>
  </si>
  <si>
    <t>(kJ/kgK)</t>
  </si>
  <si>
    <t>NA</t>
  </si>
  <si>
    <t>bar g</t>
  </si>
  <si>
    <t>Pressure (above atm.)</t>
  </si>
  <si>
    <t>psig</t>
  </si>
  <si>
    <t>AB&amp;CO Process Heating</t>
  </si>
  <si>
    <t>AB&amp;CO - TT BOILERS A/S   |   Copenhagen, Denmark    |   T: +45 4817 7599    W:  www.abco.dk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</si>
</sst>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14" x14ac:knownFonts="1">
    <font>
      <sz val="10"/>
      <name val="Arial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sz val="10"/>
      <color indexed="41"/>
      <name val="Arial"/>
      <family val="2"/>
    </font>
    <font>
      <sz val="9"/>
      <color indexed="12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0" xfId="0" applyFont="1" applyFill="1"/>
    <xf numFmtId="0" fontId="2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8" fillId="2" borderId="0" xfId="1" applyFont="1" applyFill="1" applyAlignment="1" applyProtection="1">
      <alignment horizontal="left"/>
      <protection hidden="1"/>
    </xf>
    <xf numFmtId="0" fontId="9" fillId="2" borderId="0" xfId="0" applyFont="1" applyFill="1" applyProtection="1">
      <protection hidden="1"/>
    </xf>
    <xf numFmtId="0" fontId="8" fillId="2" borderId="0" xfId="1" applyFont="1" applyFill="1" applyAlignment="1" applyProtection="1"/>
    <xf numFmtId="0" fontId="4" fillId="3" borderId="1" xfId="0" applyFont="1" applyFill="1" applyBorder="1" applyAlignment="1" applyProtection="1">
      <alignment horizontal="center"/>
      <protection locked="0" hidden="1"/>
    </xf>
    <xf numFmtId="0" fontId="5" fillId="2" borderId="0" xfId="0" applyFont="1" applyFill="1" applyAlignment="1" applyProtection="1">
      <alignment horizontal="center"/>
      <protection hidden="1"/>
    </xf>
    <xf numFmtId="3" fontId="4" fillId="3" borderId="1" xfId="0" applyNumberFormat="1" applyFont="1" applyFill="1" applyBorder="1" applyAlignment="1" applyProtection="1">
      <alignment horizontal="center"/>
      <protection locked="0" hidden="1"/>
    </xf>
    <xf numFmtId="0" fontId="6" fillId="2" borderId="0" xfId="0" applyFont="1" applyFill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66" fontId="3" fillId="3" borderId="1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7" fillId="2" borderId="0" xfId="1" applyFill="1" applyAlignment="1" applyProtection="1"/>
    <xf numFmtId="16" fontId="6" fillId="2" borderId="0" xfId="0" applyNumberFormat="1" applyFont="1" applyFill="1"/>
    <xf numFmtId="0" fontId="11" fillId="2" borderId="0" xfId="0" applyFont="1" applyFill="1" applyProtection="1">
      <protection hidden="1"/>
    </xf>
    <xf numFmtId="1" fontId="3" fillId="3" borderId="1" xfId="0" applyNumberFormat="1" applyFont="1" applyFill="1" applyBorder="1" applyAlignment="1" applyProtection="1">
      <alignment horizontal="center"/>
      <protection hidden="1"/>
    </xf>
    <xf numFmtId="3" fontId="3" fillId="3" borderId="1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12" fillId="2" borderId="0" xfId="1" applyFont="1" applyFill="1" applyAlignment="1" applyProtection="1">
      <alignment horizontal="center"/>
      <protection hidden="1"/>
    </xf>
    <xf numFmtId="0" fontId="12" fillId="0" borderId="0" xfId="1" applyFont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co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9"/>
  <sheetViews>
    <sheetView windowProtection="1" showGridLines="0" showRowColHeaders="0" tabSelected="1" zoomScale="95" workbookViewId="0">
      <selection activeCell="H41" sqref="H41"/>
    </sheetView>
  </sheetViews>
  <sheetFormatPr defaultRowHeight="12.75" x14ac:dyDescent="0.2"/>
  <cols>
    <col min="1" max="1" width="2" style="1" customWidth="1"/>
    <col min="2" max="2" width="4" style="1" customWidth="1"/>
    <col min="3" max="3" width="16" style="1" customWidth="1"/>
    <col min="4" max="4" width="9.28515625" style="1" customWidth="1"/>
    <col min="5" max="5" width="16.28515625" style="1" customWidth="1"/>
    <col min="6" max="6" width="13.42578125" style="1" customWidth="1"/>
    <col min="7" max="7" width="16.7109375" style="1" customWidth="1"/>
    <col min="8" max="8" width="10.7109375" style="1" customWidth="1"/>
    <col min="9" max="9" width="9.140625" style="1"/>
    <col min="10" max="10" width="0" style="1" hidden="1" customWidth="1"/>
    <col min="11" max="13" width="9.140625" style="1"/>
    <col min="14" max="15" width="13.7109375" style="1" customWidth="1"/>
    <col min="16" max="16384" width="9.140625" style="1"/>
  </cols>
  <sheetData>
    <row r="1" spans="1:12" ht="6" customHeight="1" x14ac:dyDescent="0.2"/>
    <row r="2" spans="1:12" ht="23.25" x14ac:dyDescent="0.35">
      <c r="B2" s="5"/>
      <c r="C2" s="29" t="s">
        <v>14</v>
      </c>
      <c r="D2" s="6"/>
      <c r="E2" s="6"/>
      <c r="F2" s="6"/>
      <c r="G2" s="6"/>
      <c r="H2" s="6"/>
      <c r="I2" s="6"/>
      <c r="J2" s="2"/>
      <c r="K2" s="2"/>
      <c r="L2" s="2"/>
    </row>
    <row r="3" spans="1:12" ht="23.25" x14ac:dyDescent="0.35">
      <c r="B3" s="5"/>
      <c r="C3" s="29" t="s">
        <v>30</v>
      </c>
      <c r="D3" s="6"/>
      <c r="E3" s="6"/>
      <c r="F3" s="6"/>
      <c r="G3" s="12"/>
      <c r="H3" s="6"/>
      <c r="I3" s="6"/>
      <c r="J3" s="2"/>
      <c r="K3" s="2"/>
      <c r="L3" s="2"/>
    </row>
    <row r="4" spans="1:12" ht="6" customHeight="1" x14ac:dyDescent="0.35">
      <c r="A4" s="3"/>
      <c r="B4" s="5"/>
      <c r="C4" s="6"/>
      <c r="D4" s="6"/>
      <c r="E4" s="6"/>
      <c r="F4" s="6"/>
      <c r="G4" s="6"/>
      <c r="H4" s="6"/>
      <c r="I4" s="6"/>
      <c r="J4" s="2"/>
      <c r="K4" s="2"/>
      <c r="L4" s="2"/>
    </row>
    <row r="5" spans="1:12" ht="14.25" customHeight="1" x14ac:dyDescent="0.2">
      <c r="B5" s="7"/>
      <c r="C5" s="8" t="s">
        <v>20</v>
      </c>
      <c r="D5" s="6"/>
      <c r="E5" s="6"/>
      <c r="F5" s="6"/>
      <c r="G5" s="6"/>
      <c r="H5" s="7"/>
      <c r="I5" s="7"/>
    </row>
    <row r="6" spans="1:12" ht="18.75" customHeight="1" x14ac:dyDescent="0.2">
      <c r="B6" s="7"/>
      <c r="C6" s="7"/>
      <c r="D6" s="7"/>
      <c r="E6" s="7"/>
      <c r="F6" s="7"/>
      <c r="G6" s="7"/>
      <c r="H6" s="7"/>
      <c r="I6" s="7"/>
    </row>
    <row r="7" spans="1:12" ht="15.75" x14ac:dyDescent="0.25">
      <c r="B7" s="7"/>
      <c r="C7" s="23" t="s">
        <v>4</v>
      </c>
      <c r="D7" s="7"/>
      <c r="E7" s="7"/>
      <c r="F7" s="7"/>
      <c r="G7" s="7"/>
      <c r="H7" s="7"/>
      <c r="I7" s="7"/>
    </row>
    <row r="8" spans="1:12" ht="6.75" customHeight="1" x14ac:dyDescent="0.2">
      <c r="B8" s="7"/>
      <c r="C8" s="9"/>
      <c r="D8" s="7"/>
      <c r="E8" s="7"/>
      <c r="F8" s="7"/>
      <c r="G8" s="7"/>
      <c r="H8" s="7"/>
      <c r="I8" s="7"/>
    </row>
    <row r="9" spans="1:12" ht="15.75" x14ac:dyDescent="0.25">
      <c r="B9" s="7"/>
      <c r="C9" s="9" t="s">
        <v>12</v>
      </c>
      <c r="D9" s="7"/>
      <c r="E9" s="15">
        <v>20</v>
      </c>
      <c r="F9" s="9" t="s">
        <v>11</v>
      </c>
      <c r="G9" s="19">
        <f>+E9*1.8+32</f>
        <v>68</v>
      </c>
      <c r="H9" s="9" t="s">
        <v>13</v>
      </c>
      <c r="I9" s="11" t="str">
        <f>IF(E22&lt;E9," &lt;= Must be lower than Steam Side !","")</f>
        <v/>
      </c>
      <c r="J9" s="4"/>
      <c r="K9" s="4"/>
      <c r="L9" s="4"/>
    </row>
    <row r="10" spans="1:12" ht="8.25" customHeight="1" x14ac:dyDescent="0.2">
      <c r="B10" s="7"/>
      <c r="C10" s="9"/>
      <c r="D10" s="7"/>
      <c r="E10" s="16"/>
      <c r="F10" s="9"/>
      <c r="G10" s="21"/>
      <c r="H10" s="7"/>
      <c r="I10" s="10"/>
      <c r="J10" s="4"/>
      <c r="K10" s="4"/>
      <c r="L10" s="4"/>
    </row>
    <row r="11" spans="1:12" ht="15.75" x14ac:dyDescent="0.25">
      <c r="B11" s="7"/>
      <c r="C11" s="9" t="s">
        <v>3</v>
      </c>
      <c r="D11" s="7"/>
      <c r="E11" s="15">
        <v>50</v>
      </c>
      <c r="F11" s="9" t="s">
        <v>11</v>
      </c>
      <c r="G11" s="19">
        <f>+E11*1.8+32</f>
        <v>122</v>
      </c>
      <c r="H11" s="9" t="s">
        <v>13</v>
      </c>
      <c r="I11" s="11" t="str">
        <f>IF(E9&gt;E11," &lt;= Must be higher than inlet !","")</f>
        <v/>
      </c>
      <c r="J11" s="4"/>
      <c r="K11" s="4"/>
      <c r="L11" s="4"/>
    </row>
    <row r="12" spans="1:12" ht="6.75" customHeight="1" x14ac:dyDescent="0.2">
      <c r="B12" s="7"/>
      <c r="C12" s="9"/>
      <c r="D12" s="7"/>
      <c r="E12" s="16"/>
      <c r="F12" s="9"/>
      <c r="G12" s="21"/>
      <c r="H12" s="7"/>
      <c r="I12" s="10"/>
      <c r="J12" s="4"/>
      <c r="K12" s="4"/>
      <c r="L12" s="4"/>
    </row>
    <row r="13" spans="1:12" ht="15.75" x14ac:dyDescent="0.25">
      <c r="B13" s="7"/>
      <c r="C13" s="9" t="s">
        <v>0</v>
      </c>
      <c r="D13" s="7"/>
      <c r="E13" s="15">
        <v>4.1867999999999999</v>
      </c>
      <c r="F13" s="9" t="s">
        <v>8</v>
      </c>
      <c r="G13" s="22">
        <f>+(0.45359*0.555555555555556)/1.0551*E13</f>
        <v>0.99995293337124525</v>
      </c>
      <c r="H13" s="9" t="s">
        <v>5</v>
      </c>
      <c r="I13" s="10"/>
      <c r="J13" s="4"/>
      <c r="K13" s="25"/>
      <c r="L13" s="4"/>
    </row>
    <row r="14" spans="1:12" ht="7.5" customHeight="1" x14ac:dyDescent="0.2">
      <c r="B14" s="7"/>
      <c r="C14" s="9"/>
      <c r="D14" s="7"/>
      <c r="E14" s="16"/>
      <c r="F14" s="9"/>
      <c r="G14" s="21"/>
      <c r="H14" s="7"/>
      <c r="I14" s="10"/>
      <c r="J14" s="4"/>
      <c r="K14" s="4"/>
      <c r="L14" s="4"/>
    </row>
    <row r="15" spans="1:12" ht="15.75" x14ac:dyDescent="0.25">
      <c r="B15" s="7"/>
      <c r="C15" s="9" t="s">
        <v>1</v>
      </c>
      <c r="D15" s="7"/>
      <c r="E15" s="17">
        <v>10000</v>
      </c>
      <c r="F15" s="9" t="s">
        <v>9</v>
      </c>
      <c r="G15" s="28">
        <f>+E15*2.205</f>
        <v>22050</v>
      </c>
      <c r="H15" s="9" t="s">
        <v>6</v>
      </c>
      <c r="I15" s="10"/>
      <c r="J15" s="4"/>
      <c r="K15" s="4"/>
      <c r="L15" s="4"/>
    </row>
    <row r="16" spans="1:12" ht="10.5" customHeight="1" x14ac:dyDescent="0.2">
      <c r="B16" s="7"/>
      <c r="C16" s="9"/>
      <c r="D16" s="7"/>
      <c r="E16" s="18"/>
      <c r="F16" s="9"/>
      <c r="G16" s="21"/>
      <c r="H16" s="7"/>
      <c r="I16" s="10"/>
      <c r="J16" s="4"/>
      <c r="K16" s="4"/>
      <c r="L16" s="4"/>
    </row>
    <row r="17" spans="2:12" ht="9" customHeight="1" x14ac:dyDescent="0.2">
      <c r="B17" s="7"/>
      <c r="C17" s="9"/>
      <c r="D17" s="7"/>
      <c r="E17" s="18"/>
      <c r="F17" s="9"/>
      <c r="G17" s="21"/>
      <c r="H17" s="7"/>
      <c r="I17" s="10"/>
      <c r="J17" s="4"/>
      <c r="K17" s="4"/>
      <c r="L17" s="4"/>
    </row>
    <row r="18" spans="2:12" ht="15.75" x14ac:dyDescent="0.25">
      <c r="B18" s="7"/>
      <c r="C18" s="23" t="s">
        <v>15</v>
      </c>
      <c r="D18" s="7"/>
      <c r="E18" s="18"/>
      <c r="F18" s="9"/>
      <c r="G18" s="21"/>
      <c r="H18" s="7"/>
      <c r="I18" s="10"/>
      <c r="J18" s="4"/>
      <c r="K18" s="4"/>
      <c r="L18" s="4"/>
    </row>
    <row r="19" spans="2:12" ht="15.75" x14ac:dyDescent="0.25">
      <c r="B19" s="7"/>
      <c r="C19" s="23"/>
      <c r="D19" s="7"/>
      <c r="E19" s="18"/>
      <c r="F19" s="9"/>
      <c r="G19" s="21"/>
      <c r="H19" s="7"/>
      <c r="I19" s="10"/>
      <c r="J19" s="4"/>
      <c r="K19" s="4"/>
      <c r="L19" s="4"/>
    </row>
    <row r="20" spans="2:12" ht="15.75" x14ac:dyDescent="0.25">
      <c r="B20" s="7"/>
      <c r="C20" s="9" t="s">
        <v>28</v>
      </c>
      <c r="D20" s="7"/>
      <c r="E20" s="15">
        <v>6</v>
      </c>
      <c r="F20" s="9" t="s">
        <v>27</v>
      </c>
      <c r="G20" s="19">
        <f>100000/6894.8*E20</f>
        <v>87.022103614318041</v>
      </c>
      <c r="H20" s="9" t="s">
        <v>29</v>
      </c>
      <c r="I20" s="10"/>
      <c r="J20" s="4"/>
      <c r="K20" s="4"/>
      <c r="L20" s="4"/>
    </row>
    <row r="21" spans="2:12" ht="8.25" customHeight="1" x14ac:dyDescent="0.2">
      <c r="B21" s="7"/>
      <c r="C21" s="9"/>
      <c r="D21" s="7"/>
      <c r="E21" s="18"/>
      <c r="F21" s="9"/>
      <c r="G21" s="21"/>
      <c r="H21" s="7"/>
      <c r="I21" s="10"/>
      <c r="J21" s="4"/>
      <c r="K21" s="4"/>
      <c r="L21" s="4"/>
    </row>
    <row r="22" spans="2:12" ht="15.75" x14ac:dyDescent="0.25">
      <c r="B22" s="7"/>
      <c r="C22" s="9" t="s">
        <v>12</v>
      </c>
      <c r="D22" s="7"/>
      <c r="E22" s="19">
        <f>VLOOKUP(+E20+1,damptabel,2)</f>
        <v>165</v>
      </c>
      <c r="F22" s="9" t="s">
        <v>11</v>
      </c>
      <c r="G22" s="19">
        <f>+E22*1.8+32</f>
        <v>329</v>
      </c>
      <c r="H22" s="9" t="s">
        <v>13</v>
      </c>
      <c r="I22" s="11" t="str">
        <f>IF(E22&lt;+E11+3," &lt;= Must be higher than outlet cold side !","")</f>
        <v/>
      </c>
      <c r="J22" s="4"/>
      <c r="K22" s="4"/>
      <c r="L22" s="4"/>
    </row>
    <row r="23" spans="2:12" ht="7.5" customHeight="1" x14ac:dyDescent="0.2">
      <c r="B23" s="7"/>
      <c r="C23" s="9"/>
      <c r="D23" s="7"/>
      <c r="E23" s="18"/>
      <c r="F23" s="9"/>
      <c r="G23" s="21"/>
      <c r="H23" s="7"/>
      <c r="I23" s="10"/>
      <c r="J23" s="4"/>
      <c r="K23" s="4"/>
      <c r="L23" s="4"/>
    </row>
    <row r="24" spans="2:12" ht="15.75" x14ac:dyDescent="0.25">
      <c r="B24" s="7"/>
      <c r="C24" s="9" t="s">
        <v>3</v>
      </c>
      <c r="D24" s="7"/>
      <c r="E24" s="19">
        <f>+E22</f>
        <v>165</v>
      </c>
      <c r="F24" s="9" t="s">
        <v>11</v>
      </c>
      <c r="G24" s="19">
        <f>IF(E24&gt;0,+E24*1.8+32,"Impossible")</f>
        <v>329</v>
      </c>
      <c r="H24" s="9" t="s">
        <v>13</v>
      </c>
      <c r="I24" s="10"/>
      <c r="J24" s="4"/>
      <c r="K24" s="4"/>
      <c r="L24" s="4"/>
    </row>
    <row r="25" spans="2:12" ht="6.75" customHeight="1" x14ac:dyDescent="0.2">
      <c r="B25" s="7"/>
      <c r="C25" s="9"/>
      <c r="D25" s="7"/>
      <c r="E25" s="18"/>
      <c r="F25" s="9"/>
      <c r="G25" s="21"/>
      <c r="H25" s="7"/>
      <c r="I25" s="10"/>
      <c r="J25" s="4"/>
      <c r="K25" s="4"/>
      <c r="L25" s="4"/>
    </row>
    <row r="26" spans="2:12" ht="15.75" x14ac:dyDescent="0.25">
      <c r="B26" s="7"/>
      <c r="C26" s="9" t="s">
        <v>16</v>
      </c>
      <c r="D26" s="7"/>
      <c r="E26" s="27">
        <f>VLOOKUP(+E20+1,damptabel,3)</f>
        <v>2064.94</v>
      </c>
      <c r="F26" s="9" t="s">
        <v>17</v>
      </c>
      <c r="G26" s="27">
        <f>+(0.45359)/1.0551*E26</f>
        <v>887.72261833001619</v>
      </c>
      <c r="H26" s="9" t="s">
        <v>18</v>
      </c>
      <c r="I26" s="10"/>
      <c r="J26" s="4"/>
      <c r="K26" s="4"/>
      <c r="L26" s="4"/>
    </row>
    <row r="27" spans="2:12" ht="6.75" customHeight="1" x14ac:dyDescent="0.2">
      <c r="B27" s="7"/>
      <c r="C27" s="9"/>
      <c r="D27" s="7"/>
      <c r="E27" s="16"/>
      <c r="F27" s="9"/>
      <c r="G27" s="21"/>
      <c r="H27" s="7"/>
      <c r="I27" s="10"/>
      <c r="J27" s="4"/>
      <c r="K27" s="4"/>
      <c r="L27" s="4"/>
    </row>
    <row r="28" spans="2:12" ht="15.75" x14ac:dyDescent="0.25">
      <c r="B28" s="7"/>
      <c r="C28" s="9" t="s">
        <v>19</v>
      </c>
      <c r="D28" s="7"/>
      <c r="E28" s="20">
        <f>+E31/E26*3600</f>
        <v>608.26948967040198</v>
      </c>
      <c r="F28" s="9" t="s">
        <v>9</v>
      </c>
      <c r="G28" s="20">
        <f>+E28*2.205</f>
        <v>1341.2342247232364</v>
      </c>
      <c r="H28" s="9" t="s">
        <v>6</v>
      </c>
      <c r="I28" s="10"/>
      <c r="J28" s="4"/>
      <c r="K28" s="4"/>
      <c r="L28" s="4"/>
    </row>
    <row r="29" spans="2:12" ht="8.25" customHeight="1" x14ac:dyDescent="0.2">
      <c r="B29" s="7"/>
      <c r="C29" s="9"/>
      <c r="D29" s="7"/>
      <c r="E29" s="18"/>
      <c r="F29" s="9"/>
      <c r="G29" s="21"/>
      <c r="H29" s="7"/>
      <c r="I29" s="10"/>
      <c r="J29" s="4"/>
      <c r="K29" s="4"/>
      <c r="L29" s="4"/>
    </row>
    <row r="30" spans="2:12" ht="9.75" customHeight="1" x14ac:dyDescent="0.2">
      <c r="B30" s="7"/>
      <c r="C30" s="9"/>
      <c r="D30" s="7"/>
      <c r="E30" s="18"/>
      <c r="F30" s="9"/>
      <c r="G30" s="21"/>
      <c r="H30" s="7"/>
      <c r="I30" s="10"/>
      <c r="J30" s="4"/>
      <c r="K30" s="4"/>
      <c r="L30" s="4"/>
    </row>
    <row r="31" spans="2:12" ht="15.75" x14ac:dyDescent="0.25">
      <c r="B31" s="7"/>
      <c r="C31" s="9" t="s">
        <v>2</v>
      </c>
      <c r="D31" s="7"/>
      <c r="E31" s="20">
        <f>+E15/3600*E13*(E11-E9)</f>
        <v>348.9</v>
      </c>
      <c r="F31" s="9" t="s">
        <v>10</v>
      </c>
      <c r="G31" s="28">
        <f>+E31*3410</f>
        <v>1189749</v>
      </c>
      <c r="H31" s="9" t="s">
        <v>7</v>
      </c>
      <c r="I31" s="10"/>
      <c r="J31" s="4"/>
      <c r="K31" s="4"/>
      <c r="L31" s="4"/>
    </row>
    <row r="32" spans="2:12" x14ac:dyDescent="0.2">
      <c r="B32" s="7"/>
      <c r="C32" s="7"/>
      <c r="D32" s="7"/>
      <c r="E32" s="7"/>
      <c r="F32" s="7"/>
      <c r="G32" s="7"/>
      <c r="H32" s="7"/>
      <c r="I32" s="7"/>
    </row>
    <row r="33" spans="2:9" x14ac:dyDescent="0.2">
      <c r="B33" s="7"/>
      <c r="C33" s="7"/>
      <c r="D33" s="7"/>
      <c r="E33" s="7"/>
      <c r="F33" s="7"/>
      <c r="G33" s="7"/>
      <c r="H33" s="7"/>
      <c r="I33" s="7"/>
    </row>
    <row r="34" spans="2:9" x14ac:dyDescent="0.2">
      <c r="B34" s="7"/>
      <c r="C34" s="13"/>
      <c r="D34" s="7"/>
      <c r="E34" s="7"/>
      <c r="F34" s="7"/>
      <c r="G34" s="7"/>
      <c r="H34" s="7"/>
      <c r="I34" s="7"/>
    </row>
    <row r="35" spans="2:9" x14ac:dyDescent="0.2">
      <c r="C35" s="30" t="s">
        <v>31</v>
      </c>
      <c r="D35" s="31"/>
      <c r="E35" s="31"/>
      <c r="F35" s="31"/>
      <c r="G35" s="31"/>
      <c r="H35" s="31"/>
    </row>
    <row r="37" spans="2:9" x14ac:dyDescent="0.2">
      <c r="C37" s="14"/>
      <c r="D37" s="24"/>
      <c r="E37" s="24"/>
      <c r="F37" s="24"/>
      <c r="G37" s="24"/>
      <c r="H37" s="24"/>
    </row>
    <row r="50" spans="13:19" x14ac:dyDescent="0.2">
      <c r="M50" s="7"/>
      <c r="N50" s="26" t="s">
        <v>21</v>
      </c>
      <c r="O50" s="26"/>
      <c r="P50" s="26"/>
      <c r="Q50" s="26"/>
      <c r="R50" s="7"/>
      <c r="S50" s="7"/>
    </row>
    <row r="51" spans="13:19" x14ac:dyDescent="0.2">
      <c r="M51" s="7"/>
      <c r="N51" s="26"/>
      <c r="O51" s="26"/>
      <c r="P51" s="26"/>
      <c r="Q51" s="26"/>
      <c r="R51" s="7"/>
      <c r="S51" s="7"/>
    </row>
    <row r="52" spans="13:19" x14ac:dyDescent="0.2">
      <c r="M52" s="7"/>
      <c r="N52" s="26" t="s">
        <v>22</v>
      </c>
      <c r="O52" s="26" t="s">
        <v>23</v>
      </c>
      <c r="P52" s="26" t="s">
        <v>24</v>
      </c>
      <c r="Q52" s="26"/>
      <c r="R52" s="7"/>
      <c r="S52" s="7"/>
    </row>
    <row r="53" spans="13:19" x14ac:dyDescent="0.2">
      <c r="M53" s="7"/>
      <c r="N53" s="26"/>
      <c r="O53" s="26"/>
      <c r="P53" s="26" t="s">
        <v>25</v>
      </c>
      <c r="Q53" s="26"/>
      <c r="R53" s="7"/>
      <c r="S53" s="7"/>
    </row>
    <row r="54" spans="13:19" x14ac:dyDescent="0.2">
      <c r="M54" s="7"/>
      <c r="N54" s="26"/>
      <c r="O54" s="26"/>
      <c r="P54" s="26"/>
      <c r="Q54" s="26"/>
      <c r="R54" s="7"/>
      <c r="S54" s="7"/>
    </row>
    <row r="55" spans="13:19" x14ac:dyDescent="0.2">
      <c r="M55" s="7"/>
      <c r="N55" s="26">
        <v>0.1</v>
      </c>
      <c r="O55" s="26">
        <v>45.8</v>
      </c>
      <c r="P55" s="26">
        <v>2392.9699999999998</v>
      </c>
      <c r="Q55" s="26"/>
      <c r="R55" s="7"/>
      <c r="S55" s="7"/>
    </row>
    <row r="56" spans="13:19" x14ac:dyDescent="0.2">
      <c r="M56" s="7"/>
      <c r="N56" s="26">
        <v>0.15</v>
      </c>
      <c r="O56" s="26">
        <v>53.997</v>
      </c>
      <c r="P56" s="26">
        <v>2373.1999999999998</v>
      </c>
      <c r="Q56" s="26"/>
      <c r="R56" s="7"/>
      <c r="S56" s="7"/>
    </row>
    <row r="57" spans="13:19" x14ac:dyDescent="0.2">
      <c r="M57" s="7"/>
      <c r="N57" s="26">
        <v>0.17299999999999999</v>
      </c>
      <c r="O57" s="26">
        <v>57</v>
      </c>
      <c r="P57" s="26">
        <v>2366</v>
      </c>
      <c r="Q57" s="26"/>
      <c r="R57" s="7"/>
      <c r="S57" s="7"/>
    </row>
    <row r="58" spans="13:19" x14ac:dyDescent="0.2">
      <c r="M58" s="7"/>
      <c r="N58" s="26">
        <v>0.2</v>
      </c>
      <c r="O58" s="26">
        <v>60.1</v>
      </c>
      <c r="P58" s="26">
        <v>2358.4499999999998</v>
      </c>
      <c r="Q58" s="26"/>
      <c r="R58" s="7"/>
      <c r="S58" s="7"/>
    </row>
    <row r="59" spans="13:19" x14ac:dyDescent="0.2">
      <c r="M59" s="7"/>
      <c r="N59" s="26">
        <v>0.25</v>
      </c>
      <c r="O59" s="26">
        <v>64.992000000000004</v>
      </c>
      <c r="P59" s="26">
        <v>2346.4</v>
      </c>
      <c r="Q59" s="26"/>
      <c r="R59" s="7"/>
      <c r="S59" s="7"/>
    </row>
    <row r="60" spans="13:19" x14ac:dyDescent="0.2">
      <c r="M60" s="7"/>
      <c r="N60" s="26">
        <v>0.3</v>
      </c>
      <c r="O60" s="26">
        <v>69.5</v>
      </c>
      <c r="P60" s="26">
        <v>2334</v>
      </c>
      <c r="Q60" s="26"/>
      <c r="R60" s="7"/>
      <c r="S60" s="7"/>
    </row>
    <row r="61" spans="13:19" x14ac:dyDescent="0.2">
      <c r="M61" s="7"/>
      <c r="N61" s="26">
        <v>0.35</v>
      </c>
      <c r="O61" s="26">
        <v>72.5</v>
      </c>
      <c r="P61" s="26">
        <v>2323.5</v>
      </c>
      <c r="Q61" s="26"/>
      <c r="R61" s="7"/>
      <c r="S61" s="7"/>
    </row>
    <row r="62" spans="13:19" x14ac:dyDescent="0.2">
      <c r="M62" s="7"/>
      <c r="N62" s="26">
        <v>0.375</v>
      </c>
      <c r="O62" s="26">
        <v>74.192999999999998</v>
      </c>
      <c r="P62" s="26">
        <v>2321.25</v>
      </c>
      <c r="Q62" s="26"/>
      <c r="R62" s="7"/>
      <c r="S62" s="7"/>
    </row>
    <row r="63" spans="13:19" x14ac:dyDescent="0.2">
      <c r="M63" s="7"/>
      <c r="N63" s="26">
        <v>0.4</v>
      </c>
      <c r="O63" s="26">
        <v>75.885999999999996</v>
      </c>
      <c r="P63" s="26">
        <v>2319</v>
      </c>
      <c r="Q63" s="26"/>
      <c r="R63" s="7"/>
      <c r="S63" s="7"/>
    </row>
    <row r="64" spans="13:19" x14ac:dyDescent="0.2">
      <c r="M64" s="7"/>
      <c r="N64" s="26">
        <v>0.45</v>
      </c>
      <c r="O64" s="26">
        <v>78.692999999999998</v>
      </c>
      <c r="P64" s="26">
        <v>2311.5</v>
      </c>
      <c r="Q64" s="26"/>
      <c r="R64" s="7"/>
      <c r="S64" s="7"/>
    </row>
    <row r="65" spans="13:19" x14ac:dyDescent="0.2">
      <c r="M65" s="7"/>
      <c r="N65" s="26">
        <v>0.5</v>
      </c>
      <c r="O65" s="26">
        <v>81.5</v>
      </c>
      <c r="P65" s="26">
        <v>2304</v>
      </c>
      <c r="Q65" s="26"/>
      <c r="R65" s="7"/>
      <c r="S65" s="7"/>
    </row>
    <row r="66" spans="13:19" x14ac:dyDescent="0.2">
      <c r="M66" s="7"/>
      <c r="N66" s="26">
        <v>0.65</v>
      </c>
      <c r="O66" s="26">
        <v>87.5</v>
      </c>
      <c r="P66" s="26">
        <v>2289</v>
      </c>
      <c r="Q66" s="26"/>
      <c r="R66" s="7"/>
      <c r="S66" s="7"/>
    </row>
    <row r="67" spans="13:19" x14ac:dyDescent="0.2">
      <c r="M67" s="7"/>
      <c r="N67" s="26">
        <v>0.8</v>
      </c>
      <c r="O67" s="26">
        <v>93.5</v>
      </c>
      <c r="P67" s="26">
        <v>2274</v>
      </c>
      <c r="Q67" s="26"/>
      <c r="R67" s="7"/>
      <c r="S67" s="7"/>
    </row>
    <row r="68" spans="13:19" x14ac:dyDescent="0.2">
      <c r="M68" s="7"/>
      <c r="N68" s="26">
        <v>1</v>
      </c>
      <c r="O68" s="26">
        <v>99.63</v>
      </c>
      <c r="P68" s="26">
        <v>2257.89</v>
      </c>
      <c r="Q68" s="26"/>
      <c r="R68" s="7"/>
      <c r="S68" s="7"/>
    </row>
    <row r="69" spans="13:19" x14ac:dyDescent="0.2">
      <c r="M69" s="7"/>
      <c r="N69" s="26">
        <v>1.06</v>
      </c>
      <c r="O69" s="26">
        <v>101.3</v>
      </c>
      <c r="P69" s="26">
        <v>2254.3000000000002</v>
      </c>
      <c r="Q69" s="26"/>
      <c r="R69" s="7"/>
      <c r="S69" s="7"/>
    </row>
    <row r="70" spans="13:19" x14ac:dyDescent="0.2">
      <c r="M70" s="7"/>
      <c r="N70" s="26">
        <v>1.1000000000000001</v>
      </c>
      <c r="O70" s="26">
        <v>102.32</v>
      </c>
      <c r="P70" s="26">
        <v>2250.7600000000002</v>
      </c>
      <c r="Q70" s="26"/>
      <c r="R70" s="7"/>
      <c r="S70" s="7"/>
    </row>
    <row r="71" spans="13:19" x14ac:dyDescent="0.2">
      <c r="M71" s="7"/>
      <c r="N71" s="26">
        <v>1.3</v>
      </c>
      <c r="O71" s="26">
        <v>106.81</v>
      </c>
      <c r="P71" s="26">
        <v>2238.5549999999998</v>
      </c>
      <c r="Q71" s="26"/>
      <c r="R71" s="7"/>
      <c r="S71" s="7"/>
    </row>
    <row r="72" spans="13:19" x14ac:dyDescent="0.2">
      <c r="M72" s="7"/>
      <c r="N72" s="26">
        <v>1.5</v>
      </c>
      <c r="O72" s="26">
        <v>111.3</v>
      </c>
      <c r="P72" s="26">
        <v>2226.35</v>
      </c>
      <c r="Q72" s="26"/>
      <c r="R72" s="7"/>
      <c r="S72" s="7"/>
    </row>
    <row r="73" spans="13:19" x14ac:dyDescent="0.2">
      <c r="M73" s="7"/>
      <c r="N73" s="26">
        <v>1.75</v>
      </c>
      <c r="O73" s="26">
        <v>115.75</v>
      </c>
      <c r="P73" s="26">
        <v>2213.9749999999999</v>
      </c>
      <c r="Q73" s="26"/>
      <c r="R73" s="7"/>
      <c r="S73" s="7"/>
    </row>
    <row r="74" spans="13:19" x14ac:dyDescent="0.2">
      <c r="M74" s="7"/>
      <c r="N74" s="26">
        <v>2</v>
      </c>
      <c r="O74" s="26">
        <v>120.2</v>
      </c>
      <c r="P74" s="26">
        <v>2201.6</v>
      </c>
      <c r="Q74" s="26"/>
      <c r="R74" s="7"/>
      <c r="S74" s="7"/>
    </row>
    <row r="75" spans="13:19" x14ac:dyDescent="0.2">
      <c r="M75" s="7"/>
      <c r="N75" s="26">
        <v>2.25</v>
      </c>
      <c r="O75" s="26">
        <v>123.8</v>
      </c>
      <c r="P75" s="26">
        <v>2191.35</v>
      </c>
      <c r="Q75" s="26"/>
      <c r="R75" s="7"/>
      <c r="S75" s="7"/>
    </row>
    <row r="76" spans="13:19" x14ac:dyDescent="0.2">
      <c r="M76" s="7"/>
      <c r="N76" s="26">
        <v>2.5</v>
      </c>
      <c r="O76" s="26">
        <v>127.4</v>
      </c>
      <c r="P76" s="26">
        <v>2181.1</v>
      </c>
      <c r="Q76" s="26"/>
      <c r="R76" s="7"/>
      <c r="S76" s="7"/>
    </row>
    <row r="77" spans="13:19" x14ac:dyDescent="0.2">
      <c r="M77" s="7"/>
      <c r="N77" s="26">
        <v>2.75</v>
      </c>
      <c r="O77" s="26">
        <v>130.44999999999999</v>
      </c>
      <c r="P77" s="26">
        <v>2172.1849999999999</v>
      </c>
      <c r="Q77" s="26"/>
      <c r="R77" s="7"/>
      <c r="S77" s="7"/>
    </row>
    <row r="78" spans="13:19" x14ac:dyDescent="0.2">
      <c r="M78" s="7"/>
      <c r="N78" s="26">
        <v>3</v>
      </c>
      <c r="O78" s="26">
        <v>133.5</v>
      </c>
      <c r="P78" s="26">
        <v>2163.27</v>
      </c>
      <c r="Q78" s="26"/>
      <c r="R78" s="7"/>
      <c r="S78" s="7"/>
    </row>
    <row r="79" spans="13:19" x14ac:dyDescent="0.2">
      <c r="M79" s="7"/>
      <c r="N79" s="26">
        <v>3.5</v>
      </c>
      <c r="O79" s="26">
        <v>138.9</v>
      </c>
      <c r="P79" s="26">
        <v>2147.37</v>
      </c>
      <c r="Q79" s="26"/>
      <c r="R79" s="7"/>
      <c r="S79" s="7"/>
    </row>
    <row r="80" spans="13:19" x14ac:dyDescent="0.2">
      <c r="M80" s="7"/>
      <c r="N80" s="26">
        <v>4</v>
      </c>
      <c r="O80" s="26">
        <v>143.6</v>
      </c>
      <c r="P80" s="26">
        <v>2132.9299999999998</v>
      </c>
      <c r="Q80" s="26"/>
      <c r="R80" s="7"/>
      <c r="S80" s="7"/>
    </row>
    <row r="81" spans="13:19" x14ac:dyDescent="0.2">
      <c r="M81" s="7"/>
      <c r="N81" s="26">
        <v>4.5</v>
      </c>
      <c r="O81" s="26">
        <v>147.9</v>
      </c>
      <c r="P81" s="26">
        <v>2119.7600000000002</v>
      </c>
      <c r="Q81" s="26"/>
      <c r="R81" s="7"/>
      <c r="S81" s="7"/>
    </row>
    <row r="82" spans="13:19" x14ac:dyDescent="0.2">
      <c r="M82" s="7"/>
      <c r="N82" s="26">
        <v>5</v>
      </c>
      <c r="O82" s="26">
        <v>151.80000000000001</v>
      </c>
      <c r="P82" s="26">
        <v>2107.38</v>
      </c>
      <c r="Q82" s="26"/>
      <c r="R82" s="7"/>
      <c r="S82" s="7"/>
    </row>
    <row r="83" spans="13:19" x14ac:dyDescent="0.2">
      <c r="M83" s="7"/>
      <c r="N83" s="26">
        <v>5.5</v>
      </c>
      <c r="O83" s="26">
        <v>155.5</v>
      </c>
      <c r="P83" s="26">
        <v>2095.9</v>
      </c>
      <c r="Q83" s="26"/>
      <c r="R83" s="7"/>
      <c r="S83" s="7"/>
    </row>
    <row r="84" spans="13:19" x14ac:dyDescent="0.2">
      <c r="M84" s="7"/>
      <c r="N84" s="26">
        <v>6</v>
      </c>
      <c r="O84" s="26">
        <v>158.80000000000001</v>
      </c>
      <c r="P84" s="26">
        <v>2085.08</v>
      </c>
      <c r="Q84" s="26"/>
      <c r="R84" s="7"/>
      <c r="S84" s="7"/>
    </row>
    <row r="85" spans="13:19" x14ac:dyDescent="0.2">
      <c r="M85" s="7"/>
      <c r="N85" s="26">
        <v>6.2</v>
      </c>
      <c r="O85" s="26">
        <v>160</v>
      </c>
      <c r="P85" s="26">
        <v>2081.3000000000002</v>
      </c>
      <c r="Q85" s="26"/>
      <c r="R85" s="7"/>
      <c r="S85" s="7"/>
    </row>
    <row r="86" spans="13:19" x14ac:dyDescent="0.2">
      <c r="M86" s="7"/>
      <c r="N86" s="26">
        <v>6.5</v>
      </c>
      <c r="O86" s="26">
        <v>162</v>
      </c>
      <c r="P86" s="26">
        <v>2074.77</v>
      </c>
      <c r="Q86" s="26"/>
      <c r="R86" s="7"/>
      <c r="S86" s="7"/>
    </row>
    <row r="87" spans="13:19" x14ac:dyDescent="0.2">
      <c r="M87" s="7"/>
      <c r="N87" s="26">
        <v>6.7</v>
      </c>
      <c r="O87" s="26">
        <v>163</v>
      </c>
      <c r="P87" s="26">
        <v>2071.4</v>
      </c>
      <c r="Q87" s="26"/>
      <c r="R87" s="7"/>
      <c r="S87" s="7"/>
    </row>
    <row r="88" spans="13:19" x14ac:dyDescent="0.2">
      <c r="M88" s="7"/>
      <c r="N88" s="26">
        <v>7</v>
      </c>
      <c r="O88" s="26">
        <v>165</v>
      </c>
      <c r="P88" s="26">
        <v>2064.94</v>
      </c>
      <c r="Q88" s="26"/>
      <c r="R88" s="7"/>
      <c r="S88" s="7"/>
    </row>
    <row r="89" spans="13:19" x14ac:dyDescent="0.2">
      <c r="M89" s="7"/>
      <c r="N89" s="26">
        <v>7.5</v>
      </c>
      <c r="O89" s="26">
        <v>167.8</v>
      </c>
      <c r="P89" s="26">
        <v>2055.5</v>
      </c>
      <c r="Q89" s="26"/>
      <c r="R89" s="7"/>
      <c r="S89" s="7"/>
    </row>
    <row r="90" spans="13:19" x14ac:dyDescent="0.2">
      <c r="M90" s="7"/>
      <c r="N90" s="26">
        <v>8</v>
      </c>
      <c r="O90" s="26">
        <v>170.4</v>
      </c>
      <c r="P90" s="26">
        <v>2046.56</v>
      </c>
      <c r="Q90" s="26"/>
      <c r="R90" s="7"/>
      <c r="S90" s="7"/>
    </row>
    <row r="91" spans="13:19" x14ac:dyDescent="0.2">
      <c r="M91" s="7"/>
      <c r="N91" s="26">
        <v>8.5</v>
      </c>
      <c r="O91" s="26">
        <v>172.9</v>
      </c>
      <c r="P91" s="26">
        <v>2037.87</v>
      </c>
      <c r="Q91" s="26"/>
      <c r="R91" s="7"/>
      <c r="S91" s="7"/>
    </row>
    <row r="92" spans="13:19" x14ac:dyDescent="0.2">
      <c r="M92" s="7"/>
      <c r="N92" s="26">
        <v>9</v>
      </c>
      <c r="O92" s="26">
        <v>175.4</v>
      </c>
      <c r="P92" s="26">
        <v>2029.46</v>
      </c>
      <c r="Q92" s="26"/>
      <c r="R92" s="7"/>
      <c r="S92" s="7"/>
    </row>
    <row r="93" spans="13:19" x14ac:dyDescent="0.2">
      <c r="M93" s="7"/>
      <c r="N93" s="26">
        <v>9.5</v>
      </c>
      <c r="O93" s="26">
        <v>177.7</v>
      </c>
      <c r="P93" s="26">
        <v>2021.38</v>
      </c>
      <c r="Q93" s="26"/>
      <c r="R93" s="7"/>
      <c r="S93" s="7"/>
    </row>
    <row r="94" spans="13:19" x14ac:dyDescent="0.2">
      <c r="M94" s="7"/>
      <c r="N94" s="26">
        <v>10</v>
      </c>
      <c r="O94" s="26">
        <v>179.9</v>
      </c>
      <c r="P94" s="26">
        <v>2013.59</v>
      </c>
      <c r="Q94" s="26"/>
      <c r="R94" s="7"/>
      <c r="S94" s="7"/>
    </row>
    <row r="95" spans="13:19" x14ac:dyDescent="0.2">
      <c r="M95" s="7"/>
      <c r="N95" s="26">
        <v>10.5</v>
      </c>
      <c r="O95" s="26">
        <v>182</v>
      </c>
      <c r="P95" s="26">
        <v>2006.4</v>
      </c>
      <c r="Q95" s="26"/>
      <c r="R95" s="7"/>
      <c r="S95" s="7"/>
    </row>
    <row r="96" spans="13:19" x14ac:dyDescent="0.2">
      <c r="M96" s="7"/>
      <c r="N96" s="26">
        <v>11</v>
      </c>
      <c r="O96" s="26">
        <v>184.1</v>
      </c>
      <c r="P96" s="26">
        <v>1998.58</v>
      </c>
      <c r="Q96" s="26"/>
      <c r="R96" s="7"/>
      <c r="S96" s="7"/>
    </row>
    <row r="97" spans="13:19" x14ac:dyDescent="0.2">
      <c r="M97" s="7"/>
      <c r="N97" s="26">
        <v>11.5</v>
      </c>
      <c r="O97" s="26">
        <v>186</v>
      </c>
      <c r="P97" s="26">
        <v>1991.3</v>
      </c>
      <c r="Q97" s="26"/>
      <c r="R97" s="7"/>
      <c r="S97" s="7"/>
    </row>
    <row r="98" spans="13:19" x14ac:dyDescent="0.2">
      <c r="M98" s="7"/>
      <c r="N98" s="26">
        <v>11.7</v>
      </c>
      <c r="O98" s="26">
        <v>187</v>
      </c>
      <c r="P98" s="26">
        <v>1988.48</v>
      </c>
      <c r="Q98" s="26"/>
      <c r="R98" s="7"/>
      <c r="S98" s="7"/>
    </row>
    <row r="99" spans="13:19" x14ac:dyDescent="0.2">
      <c r="M99" s="7"/>
      <c r="N99" s="26">
        <v>12</v>
      </c>
      <c r="O99" s="26">
        <v>188</v>
      </c>
      <c r="P99" s="26">
        <v>1984.27</v>
      </c>
      <c r="Q99" s="26"/>
      <c r="R99" s="7"/>
      <c r="S99" s="7"/>
    </row>
    <row r="100" spans="13:19" x14ac:dyDescent="0.2">
      <c r="M100" s="7"/>
      <c r="N100" s="26">
        <v>12.2</v>
      </c>
      <c r="O100" s="26">
        <v>188.7</v>
      </c>
      <c r="P100" s="26">
        <v>1981.57</v>
      </c>
      <c r="Q100" s="26"/>
      <c r="R100" s="7"/>
      <c r="S100" s="7"/>
    </row>
    <row r="101" spans="13:19" x14ac:dyDescent="0.2">
      <c r="M101" s="7"/>
      <c r="N101" s="26">
        <v>13</v>
      </c>
      <c r="O101" s="26">
        <v>191.6</v>
      </c>
      <c r="P101" s="26">
        <v>1970.7</v>
      </c>
      <c r="Q101" s="26"/>
      <c r="R101" s="7"/>
      <c r="S101" s="7"/>
    </row>
    <row r="102" spans="13:19" x14ac:dyDescent="0.2">
      <c r="M102" s="7"/>
      <c r="N102" s="26">
        <v>13.5</v>
      </c>
      <c r="O102" s="26">
        <v>193.3</v>
      </c>
      <c r="P102" s="26">
        <v>1964.1</v>
      </c>
      <c r="Q102" s="26"/>
      <c r="R102" s="7"/>
      <c r="S102" s="7"/>
    </row>
    <row r="103" spans="13:19" x14ac:dyDescent="0.2">
      <c r="M103" s="7"/>
      <c r="N103" s="26">
        <v>14</v>
      </c>
      <c r="O103" s="26">
        <v>195</v>
      </c>
      <c r="P103" s="26">
        <v>1957.73</v>
      </c>
      <c r="Q103" s="26"/>
      <c r="R103" s="7"/>
      <c r="S103" s="7"/>
    </row>
    <row r="104" spans="13:19" x14ac:dyDescent="0.2">
      <c r="M104" s="7"/>
      <c r="N104" s="26">
        <v>14.5</v>
      </c>
      <c r="O104" s="26">
        <v>196.8</v>
      </c>
      <c r="P104" s="26">
        <v>1951.6</v>
      </c>
      <c r="Q104" s="26"/>
      <c r="R104" s="7"/>
      <c r="S104" s="7"/>
    </row>
    <row r="105" spans="13:19" x14ac:dyDescent="0.2">
      <c r="M105" s="7"/>
      <c r="N105" s="26">
        <v>15</v>
      </c>
      <c r="O105" s="26">
        <v>198.3</v>
      </c>
      <c r="P105" s="26">
        <v>1945.24</v>
      </c>
      <c r="Q105" s="26"/>
      <c r="R105" s="7"/>
      <c r="S105" s="7"/>
    </row>
    <row r="106" spans="13:19" x14ac:dyDescent="0.2">
      <c r="M106" s="7"/>
      <c r="N106" s="26">
        <v>15.5</v>
      </c>
      <c r="O106" s="26">
        <v>199.85</v>
      </c>
      <c r="P106" s="26">
        <v>1939.2</v>
      </c>
      <c r="Q106" s="26"/>
      <c r="R106" s="7"/>
      <c r="S106" s="7"/>
    </row>
    <row r="107" spans="13:19" x14ac:dyDescent="0.2">
      <c r="M107" s="7"/>
      <c r="N107" s="26">
        <v>16</v>
      </c>
      <c r="O107" s="26">
        <v>201.4</v>
      </c>
      <c r="P107" s="26">
        <v>1933.14</v>
      </c>
      <c r="Q107" s="26"/>
      <c r="R107" s="7"/>
      <c r="S107" s="7"/>
    </row>
    <row r="108" spans="13:19" x14ac:dyDescent="0.2">
      <c r="M108" s="7"/>
      <c r="N108" s="26">
        <v>16.5</v>
      </c>
      <c r="O108" s="26">
        <v>202.86</v>
      </c>
      <c r="P108" s="26">
        <v>1927.3</v>
      </c>
      <c r="Q108" s="26"/>
      <c r="R108" s="7"/>
      <c r="S108" s="7"/>
    </row>
    <row r="109" spans="13:19" x14ac:dyDescent="0.2">
      <c r="M109" s="7"/>
      <c r="N109" s="26">
        <v>17</v>
      </c>
      <c r="O109" s="26">
        <v>204.3</v>
      </c>
      <c r="P109" s="26">
        <v>1921.56</v>
      </c>
      <c r="Q109" s="26"/>
      <c r="R109" s="7"/>
      <c r="S109" s="7"/>
    </row>
    <row r="110" spans="13:19" x14ac:dyDescent="0.2">
      <c r="M110" s="7"/>
      <c r="N110" s="26">
        <v>17.5</v>
      </c>
      <c r="O110" s="26">
        <v>205.72</v>
      </c>
      <c r="P110" s="26">
        <v>1915.9</v>
      </c>
      <c r="Q110" s="26"/>
      <c r="R110" s="7"/>
      <c r="S110" s="7"/>
    </row>
    <row r="111" spans="13:19" x14ac:dyDescent="0.2">
      <c r="M111" s="7"/>
      <c r="N111" s="26">
        <v>18</v>
      </c>
      <c r="O111" s="26">
        <v>207.1</v>
      </c>
      <c r="P111" s="26">
        <v>1910.23</v>
      </c>
      <c r="Q111" s="26"/>
      <c r="R111" s="7"/>
      <c r="S111" s="7"/>
    </row>
    <row r="112" spans="13:19" x14ac:dyDescent="0.2">
      <c r="M112" s="7"/>
      <c r="N112" s="26">
        <v>18.5</v>
      </c>
      <c r="O112" s="26">
        <v>208.47</v>
      </c>
      <c r="P112" s="26">
        <v>1904.7</v>
      </c>
      <c r="Q112" s="26"/>
      <c r="R112" s="7"/>
      <c r="S112" s="7"/>
    </row>
    <row r="113" spans="13:19" x14ac:dyDescent="0.2">
      <c r="M113" s="7"/>
      <c r="N113" s="26">
        <v>19</v>
      </c>
      <c r="O113" s="26">
        <v>209.8</v>
      </c>
      <c r="P113" s="26">
        <v>1899.29</v>
      </c>
      <c r="Q113" s="26"/>
      <c r="R113" s="7"/>
      <c r="S113" s="7"/>
    </row>
    <row r="114" spans="13:19" x14ac:dyDescent="0.2">
      <c r="M114" s="7"/>
      <c r="N114" s="26">
        <v>19.5</v>
      </c>
      <c r="O114" s="26">
        <v>211.1</v>
      </c>
      <c r="P114" s="26">
        <v>1893</v>
      </c>
      <c r="Q114" s="26"/>
      <c r="R114" s="7"/>
      <c r="S114" s="7"/>
    </row>
    <row r="115" spans="13:19" x14ac:dyDescent="0.2">
      <c r="M115" s="7"/>
      <c r="N115" s="26">
        <v>20</v>
      </c>
      <c r="O115" s="26">
        <v>212.4</v>
      </c>
      <c r="P115" s="26">
        <v>1888.61</v>
      </c>
      <c r="Q115" s="26"/>
      <c r="R115" s="7"/>
      <c r="S115" s="7"/>
    </row>
    <row r="116" spans="13:19" x14ac:dyDescent="0.2">
      <c r="M116" s="7"/>
      <c r="N116" s="26">
        <v>21</v>
      </c>
      <c r="O116" s="26">
        <v>214.8</v>
      </c>
      <c r="P116" s="26">
        <v>1878.38</v>
      </c>
      <c r="Q116" s="26"/>
      <c r="R116" s="7"/>
      <c r="S116" s="7"/>
    </row>
    <row r="117" spans="13:19" x14ac:dyDescent="0.2">
      <c r="M117" s="7"/>
      <c r="N117" s="26">
        <v>22</v>
      </c>
      <c r="O117" s="26">
        <v>217.2</v>
      </c>
      <c r="P117" s="26">
        <v>1868.15</v>
      </c>
      <c r="Q117" s="26"/>
      <c r="R117" s="7"/>
      <c r="S117" s="7"/>
    </row>
    <row r="118" spans="13:19" x14ac:dyDescent="0.2">
      <c r="M118" s="7"/>
      <c r="N118" s="26">
        <v>23</v>
      </c>
      <c r="O118" s="26">
        <v>219.5</v>
      </c>
      <c r="P118" s="26">
        <v>1858.31</v>
      </c>
      <c r="Q118" s="26"/>
      <c r="R118" s="7"/>
      <c r="S118" s="7"/>
    </row>
    <row r="119" spans="13:19" x14ac:dyDescent="0.2">
      <c r="M119" s="7"/>
      <c r="N119" s="26">
        <v>24</v>
      </c>
      <c r="O119" s="26">
        <v>221.8</v>
      </c>
      <c r="P119" s="26">
        <v>1848.47</v>
      </c>
      <c r="Q119" s="26"/>
      <c r="R119" s="7"/>
      <c r="S119" s="7"/>
    </row>
    <row r="120" spans="13:19" x14ac:dyDescent="0.2">
      <c r="M120" s="7"/>
      <c r="N120" s="26">
        <v>25</v>
      </c>
      <c r="O120" s="26">
        <v>223.9</v>
      </c>
      <c r="P120" s="26">
        <v>1839.075</v>
      </c>
      <c r="Q120" s="26"/>
      <c r="R120" s="7"/>
      <c r="S120" s="7"/>
    </row>
    <row r="121" spans="13:19" x14ac:dyDescent="0.2">
      <c r="M121" s="7"/>
      <c r="N121" s="26">
        <v>26</v>
      </c>
      <c r="O121" s="26">
        <v>226</v>
      </c>
      <c r="P121" s="26">
        <v>1829.68</v>
      </c>
      <c r="Q121" s="26"/>
      <c r="R121" s="7"/>
      <c r="S121" s="7"/>
    </row>
    <row r="122" spans="13:19" x14ac:dyDescent="0.2">
      <c r="M122" s="7"/>
      <c r="N122" s="26">
        <v>26.5</v>
      </c>
      <c r="O122" s="26">
        <v>227</v>
      </c>
      <c r="P122" s="26">
        <v>1825.1</v>
      </c>
      <c r="Q122" s="26"/>
      <c r="R122" s="7"/>
      <c r="S122" s="7"/>
    </row>
    <row r="123" spans="13:19" x14ac:dyDescent="0.2">
      <c r="M123" s="7"/>
      <c r="N123" s="26">
        <v>27</v>
      </c>
      <c r="O123" s="26">
        <v>228</v>
      </c>
      <c r="P123" s="26">
        <v>1820.6</v>
      </c>
      <c r="Q123" s="26"/>
      <c r="R123" s="7"/>
      <c r="S123" s="7"/>
    </row>
    <row r="124" spans="13:19" x14ac:dyDescent="0.2">
      <c r="M124" s="7"/>
      <c r="N124" s="26">
        <v>27.5</v>
      </c>
      <c r="O124" s="26">
        <v>229</v>
      </c>
      <c r="P124" s="26">
        <v>1815.8</v>
      </c>
      <c r="Q124" s="26"/>
      <c r="R124" s="7"/>
      <c r="S124" s="7"/>
    </row>
    <row r="125" spans="13:19" x14ac:dyDescent="0.2">
      <c r="M125" s="7"/>
      <c r="N125" s="26">
        <v>28</v>
      </c>
      <c r="O125" s="26">
        <v>230</v>
      </c>
      <c r="P125" s="26">
        <v>1811.52</v>
      </c>
      <c r="Q125" s="26"/>
      <c r="R125" s="7"/>
      <c r="S125" s="7"/>
    </row>
    <row r="126" spans="13:19" x14ac:dyDescent="0.2">
      <c r="M126" s="7"/>
      <c r="N126" s="26">
        <v>29</v>
      </c>
      <c r="O126" s="26">
        <v>231.9</v>
      </c>
      <c r="P126" s="26">
        <v>1802.71</v>
      </c>
      <c r="Q126" s="26"/>
      <c r="R126" s="7"/>
      <c r="S126" s="7"/>
    </row>
    <row r="127" spans="13:19" x14ac:dyDescent="0.2">
      <c r="M127" s="7"/>
      <c r="N127" s="26">
        <v>30</v>
      </c>
      <c r="O127" s="26">
        <v>233.8</v>
      </c>
      <c r="P127" s="26">
        <v>1793.9</v>
      </c>
      <c r="Q127" s="26"/>
      <c r="R127" s="7"/>
      <c r="S127" s="7"/>
    </row>
    <row r="128" spans="13:19" x14ac:dyDescent="0.2">
      <c r="M128" s="7"/>
      <c r="N128" s="26">
        <v>31</v>
      </c>
      <c r="O128" s="26">
        <v>235.7</v>
      </c>
      <c r="P128" s="26">
        <v>1785.4</v>
      </c>
      <c r="Q128" s="26"/>
      <c r="R128" s="7"/>
      <c r="S128" s="7"/>
    </row>
    <row r="129" spans="13:19" x14ac:dyDescent="0.2">
      <c r="M129" s="7"/>
      <c r="N129" s="26">
        <v>33</v>
      </c>
      <c r="O129" s="26">
        <v>239.18</v>
      </c>
      <c r="P129" s="26">
        <v>1768.6</v>
      </c>
      <c r="Q129" s="26"/>
      <c r="R129" s="7"/>
      <c r="S129" s="7"/>
    </row>
    <row r="130" spans="13:19" x14ac:dyDescent="0.2">
      <c r="M130" s="7"/>
      <c r="N130" s="26">
        <v>35</v>
      </c>
      <c r="O130" s="26">
        <v>242.5</v>
      </c>
      <c r="P130" s="26">
        <v>1752.2</v>
      </c>
      <c r="Q130" s="26"/>
      <c r="R130" s="7"/>
      <c r="S130" s="7"/>
    </row>
    <row r="131" spans="13:19" x14ac:dyDescent="0.2">
      <c r="M131" s="7"/>
      <c r="N131" s="26">
        <v>37</v>
      </c>
      <c r="O131" s="26">
        <v>245</v>
      </c>
      <c r="P131" s="26">
        <v>1736.2</v>
      </c>
      <c r="Q131" s="26"/>
      <c r="R131" s="7"/>
      <c r="S131" s="7"/>
    </row>
    <row r="132" spans="13:19" x14ac:dyDescent="0.2">
      <c r="M132" s="7"/>
      <c r="N132" s="26">
        <v>40</v>
      </c>
      <c r="O132" s="26">
        <v>250</v>
      </c>
      <c r="P132" s="26">
        <v>1712.9</v>
      </c>
      <c r="Q132" s="26"/>
      <c r="R132" s="7"/>
      <c r="S132" s="7"/>
    </row>
    <row r="133" spans="13:19" x14ac:dyDescent="0.2">
      <c r="M133" s="7"/>
      <c r="N133" s="26">
        <v>42</v>
      </c>
      <c r="O133" s="26">
        <v>253</v>
      </c>
      <c r="P133" s="26">
        <v>1697.8</v>
      </c>
      <c r="Q133" s="26"/>
      <c r="R133" s="7"/>
      <c r="S133" s="7"/>
    </row>
    <row r="134" spans="13:19" x14ac:dyDescent="0.2">
      <c r="M134" s="7"/>
      <c r="N134" s="26">
        <v>45</v>
      </c>
      <c r="O134" s="26">
        <v>257</v>
      </c>
      <c r="P134" s="26">
        <v>1675.6</v>
      </c>
      <c r="Q134" s="26"/>
      <c r="R134" s="7"/>
      <c r="S134" s="7"/>
    </row>
    <row r="135" spans="13:19" x14ac:dyDescent="0.2">
      <c r="M135" s="7"/>
      <c r="N135" s="26">
        <v>47</v>
      </c>
      <c r="O135" s="26">
        <v>260</v>
      </c>
      <c r="P135" s="26">
        <v>1661.1</v>
      </c>
      <c r="Q135" s="26"/>
      <c r="R135" s="7"/>
      <c r="S135" s="7"/>
    </row>
    <row r="136" spans="13:19" x14ac:dyDescent="0.2">
      <c r="M136" s="7"/>
      <c r="N136" s="26">
        <v>50</v>
      </c>
      <c r="O136" s="26">
        <v>264</v>
      </c>
      <c r="P136" s="26">
        <v>1639.7</v>
      </c>
      <c r="Q136" s="26"/>
      <c r="R136" s="7"/>
      <c r="S136" s="7"/>
    </row>
    <row r="137" spans="13:19" x14ac:dyDescent="0.2">
      <c r="M137" s="7"/>
      <c r="N137" s="26">
        <v>55</v>
      </c>
      <c r="O137" s="26" t="s">
        <v>26</v>
      </c>
      <c r="P137" s="26" t="s">
        <v>26</v>
      </c>
      <c r="Q137" s="26"/>
      <c r="R137" s="7"/>
      <c r="S137" s="7"/>
    </row>
    <row r="138" spans="13:19" x14ac:dyDescent="0.2">
      <c r="M138" s="7"/>
      <c r="N138" s="26">
        <v>56.5</v>
      </c>
      <c r="O138" s="26" t="s">
        <v>26</v>
      </c>
      <c r="P138" s="26" t="s">
        <v>26</v>
      </c>
      <c r="Q138" s="26"/>
      <c r="R138" s="7"/>
      <c r="S138" s="7"/>
    </row>
    <row r="139" spans="13:19" x14ac:dyDescent="0.2">
      <c r="M139" s="7"/>
      <c r="N139" s="26">
        <v>57</v>
      </c>
      <c r="O139" s="26" t="s">
        <v>26</v>
      </c>
      <c r="P139" s="26" t="s">
        <v>26</v>
      </c>
      <c r="Q139" s="26"/>
      <c r="R139" s="7"/>
      <c r="S139" s="7"/>
    </row>
    <row r="140" spans="13:19" x14ac:dyDescent="0.2">
      <c r="M140" s="7"/>
      <c r="N140" s="26">
        <v>58</v>
      </c>
      <c r="O140" s="26" t="s">
        <v>26</v>
      </c>
      <c r="P140" s="26" t="s">
        <v>26</v>
      </c>
      <c r="Q140" s="26"/>
      <c r="R140" s="7"/>
      <c r="S140" s="7"/>
    </row>
    <row r="141" spans="13:19" x14ac:dyDescent="0.2">
      <c r="M141" s="7"/>
      <c r="N141" s="26">
        <v>59</v>
      </c>
      <c r="O141" s="26" t="s">
        <v>26</v>
      </c>
      <c r="P141" s="26" t="s">
        <v>26</v>
      </c>
      <c r="Q141" s="26"/>
      <c r="R141" s="7"/>
      <c r="S141" s="7"/>
    </row>
    <row r="142" spans="13:19" x14ac:dyDescent="0.2">
      <c r="M142" s="7"/>
      <c r="N142" s="26">
        <v>60</v>
      </c>
      <c r="O142" s="26" t="s">
        <v>26</v>
      </c>
      <c r="P142" s="26" t="s">
        <v>26</v>
      </c>
      <c r="Q142" s="26"/>
      <c r="R142" s="7"/>
      <c r="S142" s="7"/>
    </row>
    <row r="143" spans="13:19" x14ac:dyDescent="0.2">
      <c r="M143" s="7"/>
      <c r="N143" s="26">
        <v>63.3</v>
      </c>
      <c r="O143" s="26" t="s">
        <v>26</v>
      </c>
      <c r="P143" s="26" t="s">
        <v>26</v>
      </c>
      <c r="Q143" s="26"/>
      <c r="R143" s="7"/>
      <c r="S143" s="7"/>
    </row>
    <row r="144" spans="13:19" x14ac:dyDescent="0.2">
      <c r="M144" s="7"/>
      <c r="N144" s="26">
        <v>90</v>
      </c>
      <c r="O144" s="26" t="s">
        <v>26</v>
      </c>
      <c r="P144" s="26" t="s">
        <v>26</v>
      </c>
      <c r="Q144" s="26"/>
      <c r="R144" s="7"/>
      <c r="S144" s="7"/>
    </row>
    <row r="145" spans="13:19" x14ac:dyDescent="0.2">
      <c r="M145" s="7"/>
      <c r="N145" s="7"/>
      <c r="O145" s="7"/>
      <c r="P145" s="7"/>
      <c r="Q145" s="7"/>
      <c r="R145" s="7"/>
      <c r="S145" s="7"/>
    </row>
    <row r="146" spans="13:19" x14ac:dyDescent="0.2">
      <c r="M146" s="7"/>
      <c r="N146" s="7"/>
      <c r="O146" s="7"/>
      <c r="P146" s="7"/>
      <c r="Q146" s="7"/>
      <c r="R146" s="7"/>
      <c r="S146" s="7"/>
    </row>
    <row r="147" spans="13:19" x14ac:dyDescent="0.2">
      <c r="M147" s="7"/>
      <c r="N147" s="7"/>
      <c r="O147" s="7"/>
      <c r="P147" s="7"/>
      <c r="Q147" s="7"/>
      <c r="R147" s="7"/>
      <c r="S147" s="7"/>
    </row>
    <row r="148" spans="13:19" x14ac:dyDescent="0.2">
      <c r="M148" s="7"/>
      <c r="N148" s="7"/>
      <c r="O148" s="7"/>
      <c r="P148" s="7"/>
      <c r="Q148" s="7"/>
      <c r="R148" s="7"/>
      <c r="S148" s="7"/>
    </row>
    <row r="149" spans="13:19" x14ac:dyDescent="0.2">
      <c r="M149" s="7"/>
      <c r="N149" s="7"/>
      <c r="O149" s="7"/>
      <c r="P149" s="7"/>
      <c r="Q149" s="7"/>
      <c r="R149" s="7"/>
      <c r="S149" s="7"/>
    </row>
  </sheetData>
  <sheetProtection algorithmName="SHA-512" hashValue="zVvnW7eY2YkTs857/ABzUFfE0YHeR6MtzAOXNJPUdCE6f1pb82mbGuoMVvmZw+owEb7SNDu5D8yPXgp7YENBBw==" saltValue="V9kWV1taUhLO8fqWfWNvRw==" spinCount="100000" sheet="1" objects="1" scenarios="1"/>
  <mergeCells count="1">
    <mergeCell ref="C35:H35"/>
  </mergeCells>
  <hyperlinks>
    <hyperlink ref="C35:H35" r:id="rId1" display="AB&amp;CO - TT BOILERS A/S   |   Copenhagen, Denmark    |   T: +45 4817 7599    W:  www.abco.dk"/>
  </hyperlinks>
  <pageMargins left="0.6" right="0.32" top="1.84" bottom="1" header="0.5" footer="0.5"/>
  <pageSetup paperSize="9" scale="105" orientation="portrait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damptabel</vt:lpstr>
      <vt:lpstr>Sheet1!Udskriftsområde</vt:lpstr>
    </vt:vector>
  </TitlesOfParts>
  <Company>AB + Co Thermal Transfer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arvid</cp:lastModifiedBy>
  <cp:lastPrinted>1999-03-28T15:46:26Z</cp:lastPrinted>
  <dcterms:created xsi:type="dcterms:W3CDTF">1999-03-27T13:56:20Z</dcterms:created>
  <dcterms:modified xsi:type="dcterms:W3CDTF">2019-08-27T13:42:15Z</dcterms:modified>
</cp:coreProperties>
</file>